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115" yWindow="495" windowWidth="9285" windowHeight="6480"/>
  </bookViews>
  <sheets>
    <sheet name="App cálculo de Habilidades" sheetId="5" r:id="rId1"/>
    <sheet name="Ejemplos de cálculo Habilidades" sheetId="4" r:id="rId2"/>
  </sheets>
  <externalReferences>
    <externalReference r:id="rId3"/>
  </externalReferences>
  <definedNames>
    <definedName name="datos_gp1">OFFSET([1]Carreras!$A$1,[1]macros!$N$4*(1-1)+5,1,8,24)</definedName>
    <definedName name="datos_gp2">OFFSET([1]Carreras!$A$1,[1]macros!$N$4*(2-1)+5,1,8,24)</definedName>
    <definedName name="datos_gp3">OFFSET([1]Carreras!$A$1,[1]macros!$N$4*(3-1)+5,1,8,24)</definedName>
    <definedName name="datos_gp4">OFFSET([1]Carreras!$A$1,[1]macros!$N$4*(4-1)+5,1,8,24)</definedName>
    <definedName name="datos_gp5">OFFSET([1]Carreras!$A$1,[1]macros!$N$4*(5-1)+5,1,8,24)</definedName>
    <definedName name="datos_gp6">OFFSET([1]Carreras!$A$1,[1]macros!$N$4*(6-1)+5,1,8,24)</definedName>
    <definedName name="datos_gp7">OFFSET([1]Carreras!$A$1,[1]macros!$N$4*(7-1)+5,1,8,24)</definedName>
    <definedName name="datos_gp8">OFFSET([1]Carreras!$A$1,[1]macros!$N$4*(8-1)+5,1,8,24)</definedName>
    <definedName name="Graf_Alfaro">OFFSET([1]Gráficas!$C$5,3,0,1,[1]macros!$D$4+1)</definedName>
    <definedName name="Graf_Añon">OFFSET([1]Gráficas!$C$5,4,0,1,[1]macros!$D$4+1)</definedName>
    <definedName name="Graf_Martinez">OFFSET([1]Gráficas!$C$5,5,0,1,[1]macros!$D$4+1)</definedName>
    <definedName name="Graf_Olivares">OFFSET([1]Gráficas!$C$5,7,0,1,[1]macros!$D$4+1)</definedName>
    <definedName name="Graf_Oltra">OFFSET([1]Gráficas!$C$5,1,0,1,[1]macros!$D$4+1)</definedName>
    <definedName name="Graf_Olucha">OFFSET([1]Gráficas!$C$5,0,0,1,[1]macros!$D$4+1)</definedName>
    <definedName name="Graf_Perez">OFFSET([1]Gráficas!$C$5,2,0,1,[1]macros!$D$4+1)</definedName>
    <definedName name="Graf_Sedano">OFFSET([1]Gráficas!$C$5,6,0,1,[1]macros!$D$4+1)</definedName>
    <definedName name="idcol_gp1">OFFSET([1]Carreras!$A$1,[1]macros!$N$4*(1-1)+5,1,8,1)</definedName>
    <definedName name="idcol_gp2">OFFSET([1]Carreras!$A$1,[1]macros!$N$4*(2-1)+5,1,8,1)</definedName>
    <definedName name="idcol_gp3">OFFSET([1]Carreras!$A$1,[1]macros!$N$4*(3-1)+5,1,8,1)</definedName>
    <definedName name="idcol_gp4">OFFSET([1]Carreras!$A$1,[1]macros!$N$4*(4-1)+5,1,8,1)</definedName>
    <definedName name="idcol_gp5">OFFSET([1]Carreras!$A$1,[1]macros!$N$4*(5-1)+5,1,8,1)</definedName>
    <definedName name="idcol_gp6">OFFSET([1]Carreras!$A$1,[1]macros!$N$4*(6-1)+5,1,8,1)</definedName>
    <definedName name="idcol_gp7">OFFSET([1]Carreras!$A$1,[1]macros!$N$4*(7-1)+5,1,8,1)</definedName>
    <definedName name="idcol_gp8">OFFSET([1]Carreras!$A$1,[1]macros!$N$4*(8-1)+5,1,8,1)</definedName>
  </definedNames>
  <calcPr calcId="145621"/>
</workbook>
</file>

<file path=xl/calcChain.xml><?xml version="1.0" encoding="utf-8"?>
<calcChain xmlns="http://schemas.openxmlformats.org/spreadsheetml/2006/main">
  <c r="E8" i="4" l="1"/>
  <c r="E9" i="4"/>
  <c r="I5" i="5"/>
  <c r="P6" i="5" l="1"/>
  <c r="N5" i="5"/>
  <c r="V4" i="5"/>
  <c r="S4" i="5"/>
  <c r="O17" i="5"/>
  <c r="O16" i="5"/>
  <c r="O15" i="5"/>
  <c r="O14" i="5"/>
  <c r="O13" i="5"/>
  <c r="O12" i="5"/>
  <c r="O11" i="5"/>
  <c r="J17" i="5"/>
  <c r="J16" i="5"/>
  <c r="K6" i="5"/>
  <c r="J15" i="5"/>
  <c r="J14" i="5"/>
  <c r="H4" i="5"/>
  <c r="J13" i="5"/>
  <c r="J12" i="5"/>
  <c r="J11" i="5"/>
  <c r="E41" i="4"/>
  <c r="C41" i="4"/>
  <c r="E33" i="4"/>
  <c r="C33" i="4" s="1"/>
  <c r="K21" i="4"/>
  <c r="K20" i="4"/>
  <c r="G20" i="4"/>
  <c r="K19" i="4"/>
  <c r="E19" i="4"/>
  <c r="K18" i="4"/>
  <c r="K17" i="4"/>
  <c r="K16" i="4"/>
  <c r="K15" i="4"/>
  <c r="K10" i="4"/>
  <c r="K9" i="4"/>
  <c r="K8" i="4"/>
  <c r="G9" i="4"/>
  <c r="K7" i="4"/>
  <c r="K6" i="4"/>
  <c r="D7" i="4"/>
  <c r="K5" i="4"/>
  <c r="K4" i="4"/>
  <c r="F4" i="5" l="1"/>
  <c r="F5" i="5"/>
  <c r="O18" i="5"/>
  <c r="P17" i="5" s="1"/>
  <c r="J18" i="5"/>
  <c r="K17" i="5" s="1"/>
  <c r="K11" i="4"/>
  <c r="L10" i="4" s="1"/>
  <c r="K22" i="4"/>
  <c r="L17" i="4" s="1"/>
  <c r="K12" i="5" l="1"/>
  <c r="P16" i="5"/>
  <c r="K10" i="5"/>
  <c r="K11" i="5"/>
  <c r="K15" i="5"/>
  <c r="K7" i="5" s="1"/>
  <c r="I6" i="5" s="1"/>
  <c r="F2" i="5" s="1"/>
  <c r="K16" i="5"/>
  <c r="P11" i="5"/>
  <c r="P14" i="5"/>
  <c r="P7" i="5" s="1"/>
  <c r="N6" i="5" s="1"/>
  <c r="F3" i="5" s="1"/>
  <c r="P15" i="5"/>
  <c r="K14" i="5"/>
  <c r="P13" i="5"/>
  <c r="K13" i="5"/>
  <c r="P12" i="5"/>
  <c r="L5" i="4"/>
  <c r="L4" i="4"/>
  <c r="L3" i="4"/>
  <c r="L9" i="4"/>
  <c r="L7" i="4"/>
  <c r="L6" i="4"/>
  <c r="L8" i="4"/>
  <c r="G10" i="4" s="1"/>
  <c r="C7" i="4" s="1"/>
  <c r="L20" i="4"/>
  <c r="L16" i="4"/>
  <c r="G21" i="4" s="1"/>
  <c r="E20" i="4" s="1"/>
  <c r="C18" i="4" s="1"/>
  <c r="L19" i="4"/>
  <c r="L15" i="4"/>
  <c r="L18" i="4"/>
  <c r="L21" i="4"/>
  <c r="K18" i="5" l="1"/>
  <c r="P18" i="5"/>
  <c r="L11" i="4"/>
  <c r="L22" i="4"/>
</calcChain>
</file>

<file path=xl/comments1.xml><?xml version="1.0" encoding="utf-8"?>
<comments xmlns="http://schemas.openxmlformats.org/spreadsheetml/2006/main">
  <authors>
    <author>David Añón</author>
  </authors>
  <commentList>
    <comment ref="F2" authorId="0">
      <text>
        <r>
          <rPr>
            <b/>
            <sz val="9"/>
            <color indexed="81"/>
            <rFont val="Tahoma"/>
            <family val="2"/>
          </rPr>
          <t>David Añón:</t>
        </r>
        <r>
          <rPr>
            <sz val="9"/>
            <color indexed="81"/>
            <rFont val="Tahoma"/>
            <family val="2"/>
          </rPr>
          <t xml:space="preserve">
Pts de Defensa para unas posiciones inicial y final dadas</t>
        </r>
      </text>
    </comment>
    <comment ref="H9" authorId="0">
      <text>
        <r>
          <rPr>
            <b/>
            <sz val="9"/>
            <color indexed="81"/>
            <rFont val="Tahoma"/>
            <family val="2"/>
          </rPr>
          <t>David Añón:</t>
        </r>
        <r>
          <rPr>
            <sz val="9"/>
            <color indexed="81"/>
            <rFont val="Tahoma"/>
            <family val="2"/>
          </rPr>
          <t xml:space="preserve">
Posición a la que adelanto</t>
        </r>
      </text>
    </comment>
    <comment ref="M9" authorId="0">
      <text>
        <r>
          <rPr>
            <b/>
            <sz val="9"/>
            <color indexed="81"/>
            <rFont val="Tahoma"/>
            <family val="2"/>
          </rPr>
          <t>David Añón:</t>
        </r>
        <r>
          <rPr>
            <sz val="9"/>
            <color indexed="81"/>
            <rFont val="Tahoma"/>
            <family val="2"/>
          </rPr>
          <t xml:space="preserve">
Posición a la que adelanto</t>
        </r>
      </text>
    </comment>
  </commentList>
</comments>
</file>

<file path=xl/comments2.xml><?xml version="1.0" encoding="utf-8"?>
<comments xmlns="http://schemas.openxmlformats.org/spreadsheetml/2006/main">
  <authors>
    <author>David Añón</author>
  </authors>
  <commentList>
    <comment ref="I2" authorId="0">
      <text>
        <r>
          <rPr>
            <b/>
            <sz val="9"/>
            <color indexed="81"/>
            <rFont val="Tahoma"/>
            <family val="2"/>
          </rPr>
          <t>David Añón:</t>
        </r>
        <r>
          <rPr>
            <sz val="9"/>
            <color indexed="81"/>
            <rFont val="Tahoma"/>
            <family val="2"/>
          </rPr>
          <t xml:space="preserve">
Posición a la que adelanto</t>
        </r>
      </text>
    </comment>
    <comment ref="C7" authorId="0">
      <text>
        <r>
          <rPr>
            <b/>
            <sz val="9"/>
            <color indexed="81"/>
            <rFont val="Tahoma"/>
            <family val="2"/>
          </rPr>
          <t>David Añón:</t>
        </r>
        <r>
          <rPr>
            <sz val="9"/>
            <color indexed="81"/>
            <rFont val="Tahoma"/>
            <family val="2"/>
          </rPr>
          <t xml:space="preserve">
Pts de Defensa para unas posiciones inicial y final dadas</t>
        </r>
      </text>
    </comment>
    <comment ref="I13" authorId="0">
      <text>
        <r>
          <rPr>
            <b/>
            <sz val="9"/>
            <color indexed="81"/>
            <rFont val="Tahoma"/>
            <family val="2"/>
          </rPr>
          <t>David Añón:</t>
        </r>
        <r>
          <rPr>
            <sz val="9"/>
            <color indexed="81"/>
            <rFont val="Tahoma"/>
            <family val="2"/>
          </rPr>
          <t xml:space="preserve">
Posición a la que adelanto</t>
        </r>
      </text>
    </comment>
    <comment ref="C18" authorId="0">
      <text>
        <r>
          <rPr>
            <b/>
            <sz val="9"/>
            <color indexed="81"/>
            <rFont val="Tahoma"/>
            <family val="2"/>
          </rPr>
          <t>David Añón:</t>
        </r>
        <r>
          <rPr>
            <sz val="9"/>
            <color indexed="81"/>
            <rFont val="Tahoma"/>
            <family val="2"/>
          </rPr>
          <t xml:space="preserve">
Pts de Defensa para unas posiciones inicial y final dadas</t>
        </r>
      </text>
    </comment>
  </commentList>
</comments>
</file>

<file path=xl/sharedStrings.xml><?xml version="1.0" encoding="utf-8"?>
<sst xmlns="http://schemas.openxmlformats.org/spreadsheetml/2006/main" count="87" uniqueCount="39">
  <si>
    <t>Ejemplo de cálculo de Agresividad</t>
  </si>
  <si>
    <t>Resultado de carrera</t>
  </si>
  <si>
    <t>Pts pos</t>
  </si>
  <si>
    <t>Pos</t>
  </si>
  <si>
    <t>x^3</t>
  </si>
  <si>
    <t>%</t>
  </si>
  <si>
    <t>Pos inicial</t>
  </si>
  <si>
    <t>Pos final</t>
  </si>
  <si>
    <t>AGR</t>
  </si>
  <si>
    <t>Ppos</t>
  </si>
  <si>
    <t>Pad</t>
  </si>
  <si>
    <t>Ad</t>
  </si>
  <si>
    <t>Dif</t>
  </si>
  <si>
    <t>Ejemplo de cálculo de Defensa</t>
  </si>
  <si>
    <t>Vmax</t>
  </si>
  <si>
    <t>DEF</t>
  </si>
  <si>
    <t>Ejemplo de cálculo de Velocidad</t>
  </si>
  <si>
    <t>Piloto</t>
  </si>
  <si>
    <t>Absoluto</t>
  </si>
  <si>
    <t>Mejor tiempo</t>
  </si>
  <si>
    <t>Calificación</t>
  </si>
  <si>
    <t>Vmin</t>
  </si>
  <si>
    <t>Carrera</t>
  </si>
  <si>
    <t>Del día</t>
  </si>
  <si>
    <t>Peor tiempo</t>
  </si>
  <si>
    <t>VEL</t>
  </si>
  <si>
    <t>m</t>
  </si>
  <si>
    <t>Resultado de Calificación</t>
  </si>
  <si>
    <t>Posición final</t>
  </si>
  <si>
    <t>QUAL</t>
  </si>
  <si>
    <t>Ejemplo de cálculo de Calificación</t>
  </si>
  <si>
    <t>Resultado de Carrera</t>
  </si>
  <si>
    <t>Tu mejor tiempo del día</t>
  </si>
  <si>
    <t>Tiempos absolutos del día</t>
  </si>
  <si>
    <t>Mejor</t>
  </si>
  <si>
    <t>Peor</t>
  </si>
  <si>
    <t>Agresividad</t>
  </si>
  <si>
    <t>Defensa</t>
  </si>
  <si>
    <t>Velocidad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</si>
</sst>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0.0"/>
    <numFmt numFmtId="166" formatCode="mm:ss.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2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b/>
      <sz val="11"/>
      <color theme="2" tint="-0.89999084444715716"/>
      <name val="Calibri"/>
      <family val="2"/>
      <scheme val="minor"/>
    </font>
    <font>
      <b/>
      <sz val="14"/>
      <color rgb="FFFFC00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11"/>
      <color rgb="FF33CC33"/>
      <name val="Calibri"/>
      <family val="2"/>
      <scheme val="minor"/>
    </font>
    <font>
      <b/>
      <sz val="11"/>
      <color rgb="FFFF00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rgb="FFFFC000"/>
      <name val="Calibri"/>
      <family val="2"/>
      <scheme val="minor"/>
    </font>
    <font>
      <sz val="14"/>
      <color theme="0" tint="-4.9989318521683403E-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6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3" tint="-0.499984740745262"/>
      </top>
      <bottom style="thin">
        <color theme="2" tint="-0.24994659260841701"/>
      </bottom>
      <diagonal/>
    </border>
    <border>
      <left/>
      <right/>
      <top style="thin">
        <color theme="2" tint="-0.89996032593768116"/>
      </top>
      <bottom style="thin">
        <color rgb="FFFFC000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 tint="-9.9948118533890809E-2"/>
      </left>
      <right style="thin">
        <color theme="2" tint="-9.9948118533890809E-2"/>
      </right>
      <top/>
      <bottom style="thin">
        <color theme="2" tint="-9.9948118533890809E-2"/>
      </bottom>
      <diagonal/>
    </border>
    <border>
      <left/>
      <right style="thin">
        <color theme="2" tint="-9.9948118533890809E-2"/>
      </right>
      <top/>
      <bottom style="thin">
        <color theme="2" tint="-9.9948118533890809E-2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/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/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/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3" tint="-0.499984740745262"/>
      </left>
      <right style="thin">
        <color theme="3" tint="-0.499984740745262"/>
      </right>
      <top/>
      <bottom style="thin">
        <color theme="3" tint="-0.499984740745262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499984740745262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499984740745262"/>
      </right>
      <top style="thin">
        <color theme="3" tint="-0.499984740745262"/>
      </top>
      <bottom style="thin">
        <color theme="0" tint="-0.24994659260841701"/>
      </bottom>
      <diagonal/>
    </border>
    <border>
      <left/>
      <right/>
      <top/>
      <bottom style="thin">
        <color theme="3" tint="-0.499984740745262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499984740745262"/>
      </bottom>
      <diagonal/>
    </border>
    <border>
      <left style="thin">
        <color theme="3" tint="-0.24994659260841701"/>
      </left>
      <right style="thin">
        <color theme="3" tint="-0.499984740745262"/>
      </right>
      <top style="thin">
        <color theme="0" tint="-0.24994659260841701"/>
      </top>
      <bottom style="thin">
        <color theme="3" tint="-0.49998474074526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3" tint="-0.499984740745262"/>
      </bottom>
      <diagonal/>
    </border>
    <border>
      <left/>
      <right style="thin">
        <color theme="2" tint="-9.9948118533890809E-2"/>
      </right>
      <top style="thin">
        <color theme="2" tint="-9.9948118533890809E-2"/>
      </top>
      <bottom style="thin">
        <color theme="3" tint="-0.499984740745262"/>
      </bottom>
      <diagonal/>
    </border>
    <border>
      <left style="thin">
        <color theme="2" tint="-0.24994659260841701"/>
      </left>
      <right style="thin">
        <color theme="2" tint="-0.24994659260841701"/>
      </right>
      <top/>
      <bottom style="thin">
        <color theme="2" tint="-0.749961851863155"/>
      </bottom>
      <diagonal/>
    </border>
    <border>
      <left/>
      <right style="thin">
        <color theme="2" tint="-0.24994659260841701"/>
      </right>
      <top/>
      <bottom style="thin">
        <color theme="2" tint="-0.749961851863155"/>
      </bottom>
      <diagonal/>
    </border>
    <border>
      <left style="thin">
        <color theme="3" tint="-0.499984740745262"/>
      </left>
      <right style="thin">
        <color theme="2" tint="-0.24994659260841701"/>
      </right>
      <top style="thin">
        <color theme="3" tint="-0.499984740745262"/>
      </top>
      <bottom style="thin">
        <color theme="2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1" tint="4.9989318521683403E-2"/>
      </right>
      <top style="thin">
        <color theme="0" tint="-0.14996795556505021"/>
      </top>
      <bottom style="thin">
        <color theme="1" tint="0.14996795556505021"/>
      </bottom>
      <diagonal/>
    </border>
    <border>
      <left style="thin">
        <color theme="1" tint="4.9989318521683403E-2"/>
      </left>
      <right style="thin">
        <color theme="9" tint="-0.499984740745262"/>
      </right>
      <top style="thin">
        <color theme="0" tint="-0.14996795556505021"/>
      </top>
      <bottom style="thin">
        <color theme="1" tint="0.14996795556505021"/>
      </bottom>
      <diagonal/>
    </border>
    <border>
      <left style="thin">
        <color theme="3" tint="-0.499984740745262"/>
      </left>
      <right style="thin">
        <color theme="2" tint="-0.24994659260841701"/>
      </right>
      <top style="thin">
        <color theme="2" tint="-0.24994659260841701"/>
      </top>
      <bottom/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1" tint="4.9989318521683403E-2"/>
      </right>
      <top style="thin">
        <color theme="1" tint="0.14996795556505021"/>
      </top>
      <bottom style="thin">
        <color theme="1" tint="0.14996795556505021"/>
      </bottom>
      <diagonal/>
    </border>
    <border>
      <left style="thin">
        <color theme="1" tint="4.9989318521683403E-2"/>
      </left>
      <right style="thin">
        <color theme="2" tint="-0.499984740745262"/>
      </right>
      <top style="thin">
        <color theme="1" tint="0.14996795556505021"/>
      </top>
      <bottom style="thin">
        <color theme="1" tint="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49998474074526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499984740745262"/>
      </bottom>
      <diagonal/>
    </border>
    <border>
      <left style="thin">
        <color theme="0" tint="-0.14996795556505021"/>
      </left>
      <right style="thin">
        <color theme="1" tint="4.9989318521683403E-2"/>
      </right>
      <top style="thin">
        <color theme="1" tint="0.14996795556505021"/>
      </top>
      <bottom style="thin">
        <color theme="0" tint="-0.499984740745262"/>
      </bottom>
      <diagonal/>
    </border>
    <border>
      <left style="thin">
        <color theme="1" tint="4.9989318521683403E-2"/>
      </left>
      <right style="thin">
        <color theme="2" tint="-0.499984740745262"/>
      </right>
      <top style="thin">
        <color theme="1" tint="0.14996795556505021"/>
      </top>
      <bottom style="thin">
        <color theme="0" tint="-0.499984740745262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1" tint="4.9989318521683403E-2"/>
      </right>
      <top/>
      <bottom style="thin">
        <color theme="0" tint="-0.14996795556505021"/>
      </bottom>
      <diagonal/>
    </border>
    <border>
      <left style="thin">
        <color theme="1" tint="4.9989318521683403E-2"/>
      </left>
      <right style="thin">
        <color theme="9" tint="-0.499984740745262"/>
      </right>
      <top/>
      <bottom style="thin">
        <color theme="1" tint="0.14996795556505021"/>
      </bottom>
      <diagonal/>
    </border>
    <border>
      <left/>
      <right style="thin">
        <color theme="1" tint="4.9989318521683403E-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1" tint="4.9989318521683403E-2"/>
      </left>
      <right style="thin">
        <color theme="2" tint="-0.499984740745262"/>
      </right>
      <top style="thin">
        <color theme="1" tint="0.14996795556505021"/>
      </top>
      <bottom style="thin">
        <color theme="2" tint="-0.24994659260841701"/>
      </bottom>
      <diagonal/>
    </border>
    <border>
      <left/>
      <right/>
      <top/>
      <bottom style="thin">
        <color rgb="FFFFC000"/>
      </bottom>
      <diagonal/>
    </border>
    <border>
      <left style="thin">
        <color theme="0"/>
      </left>
      <right/>
      <top style="thin">
        <color theme="0"/>
      </top>
      <bottom style="thin">
        <color theme="2" tint="-0.499984740745262"/>
      </bottom>
      <diagonal/>
    </border>
    <border>
      <left/>
      <right/>
      <top style="thin">
        <color theme="0"/>
      </top>
      <bottom style="thin">
        <color theme="2" tint="-0.499984740745262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3" tint="-0.499984740745262"/>
      </left>
      <right style="thin">
        <color theme="3" tint="-0.24994659260841701"/>
      </right>
      <top style="thin">
        <color theme="3" tint="-0.499984740745262"/>
      </top>
      <bottom/>
      <diagonal/>
    </border>
    <border>
      <left style="thin">
        <color theme="3" tint="-0.499984740745262"/>
      </left>
      <right style="thin">
        <color theme="3" tint="-0.24994659260841701"/>
      </right>
      <top/>
      <bottom style="thin">
        <color theme="3" tint="-0.499984740745262"/>
      </bottom>
      <diagonal/>
    </border>
    <border>
      <left style="thin">
        <color theme="0"/>
      </left>
      <right/>
      <top style="thin">
        <color theme="0"/>
      </top>
      <bottom style="thin">
        <color theme="3" tint="-0.499984740745262"/>
      </bottom>
      <diagonal/>
    </border>
    <border>
      <left/>
      <right style="thin">
        <color theme="0"/>
      </right>
      <top style="thin">
        <color theme="0"/>
      </top>
      <bottom style="thin">
        <color theme="3" tint="-0.499984740745262"/>
      </bottom>
      <diagonal/>
    </border>
    <border>
      <left style="thin">
        <color theme="3" tint="-0.499984740745262"/>
      </left>
      <right/>
      <top style="thin">
        <color theme="3" tint="-0.499984740745262"/>
      </top>
      <bottom/>
      <diagonal/>
    </border>
    <border>
      <left/>
      <right style="thin">
        <color theme="3" tint="-0.499984740745262"/>
      </right>
      <top style="thin">
        <color theme="3" tint="-0.499984740745262"/>
      </top>
      <bottom/>
      <diagonal/>
    </border>
    <border>
      <left style="thin">
        <color theme="3" tint="-0.499984740745262"/>
      </left>
      <right/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2" tint="-0.24994659260841701"/>
      </left>
      <right/>
      <top style="thin">
        <color theme="2" tint="-0.24994659260841701"/>
      </top>
      <bottom/>
      <diagonal/>
    </border>
    <border>
      <left/>
      <right style="thin">
        <color theme="2" tint="-0.24994659260841701"/>
      </right>
      <top style="thin">
        <color theme="2" tint="-0.24994659260841701"/>
      </top>
      <bottom/>
      <diagonal/>
    </border>
    <border>
      <left style="thin">
        <color theme="2" tint="-0.24994659260841701"/>
      </left>
      <right style="thin">
        <color theme="0" tint="-0.14996795556505021"/>
      </right>
      <top style="thin">
        <color theme="0" tint="-0.14996795556505021"/>
      </top>
      <bottom style="thin">
        <color theme="2" tint="-0.24994659260841701"/>
      </bottom>
      <diagonal/>
    </border>
    <border>
      <left style="thin">
        <color theme="0" tint="-0.14996795556505021"/>
      </left>
      <right style="thin">
        <color theme="2" tint="-0.24994659260841701"/>
      </right>
      <top style="thin">
        <color theme="0" tint="-0.14996795556505021"/>
      </top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2" tint="-0.2499465926084170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4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164" fontId="8" fillId="2" borderId="10" xfId="1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164" fontId="8" fillId="2" borderId="13" xfId="1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0" fillId="6" borderId="15" xfId="0" applyFont="1" applyFill="1" applyBorder="1" applyAlignment="1">
      <alignment horizontal="center" vertical="center"/>
    </xf>
    <xf numFmtId="2" fontId="10" fillId="6" borderId="15" xfId="0" applyNumberFormat="1" applyFont="1" applyFill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2" fontId="11" fillId="8" borderId="17" xfId="1" applyNumberFormat="1" applyFont="1" applyFill="1" applyBorder="1" applyAlignment="1">
      <alignment horizontal="center" vertical="center"/>
    </xf>
    <xf numFmtId="0" fontId="10" fillId="6" borderId="18" xfId="0" applyFont="1" applyFill="1" applyBorder="1" applyAlignment="1">
      <alignment horizontal="center" vertical="center"/>
    </xf>
    <xf numFmtId="2" fontId="10" fillId="6" borderId="18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7" borderId="20" xfId="0" applyFont="1" applyFill="1" applyBorder="1" applyAlignment="1">
      <alignment horizontal="center" vertical="center"/>
    </xf>
    <xf numFmtId="2" fontId="11" fillId="8" borderId="0" xfId="1" applyNumberFormat="1" applyFont="1" applyFill="1" applyBorder="1" applyAlignment="1">
      <alignment horizontal="center" vertical="center"/>
    </xf>
    <xf numFmtId="0" fontId="4" fillId="9" borderId="21" xfId="0" applyFont="1" applyFill="1" applyBorder="1" applyAlignment="1">
      <alignment horizontal="center" vertical="center"/>
    </xf>
    <xf numFmtId="9" fontId="12" fillId="3" borderId="22" xfId="1" applyFont="1" applyFill="1" applyBorder="1" applyAlignment="1">
      <alignment horizontal="center" vertical="center"/>
    </xf>
    <xf numFmtId="0" fontId="10" fillId="6" borderId="20" xfId="0" applyFont="1" applyFill="1" applyBorder="1" applyAlignment="1">
      <alignment horizontal="center" vertical="center"/>
    </xf>
    <xf numFmtId="2" fontId="10" fillId="6" borderId="20" xfId="0" applyNumberFormat="1" applyFont="1" applyFill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2" fontId="11" fillId="8" borderId="23" xfId="1" applyNumberFormat="1" applyFont="1" applyFill="1" applyBorder="1" applyAlignment="1">
      <alignment horizontal="center" vertical="center"/>
    </xf>
    <xf numFmtId="0" fontId="4" fillId="9" borderId="24" xfId="0" applyFont="1" applyFill="1" applyBorder="1" applyAlignment="1">
      <alignment horizontal="center" vertical="center"/>
    </xf>
    <xf numFmtId="9" fontId="12" fillId="3" borderId="25" xfId="1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164" fontId="8" fillId="2" borderId="27" xfId="1" applyNumberFormat="1" applyFont="1" applyFill="1" applyBorder="1" applyAlignment="1">
      <alignment horizontal="center" vertical="center"/>
    </xf>
    <xf numFmtId="0" fontId="9" fillId="5" borderId="28" xfId="0" applyFont="1" applyFill="1" applyBorder="1" applyAlignment="1">
      <alignment horizontal="center" vertical="center"/>
    </xf>
    <xf numFmtId="9" fontId="8" fillId="5" borderId="29" xfId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6" fillId="4" borderId="30" xfId="0" applyFont="1" applyFill="1" applyBorder="1" applyAlignment="1">
      <alignment horizontal="center" vertical="center"/>
    </xf>
    <xf numFmtId="1" fontId="3" fillId="5" borderId="6" xfId="0" applyNumberFormat="1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166" fontId="13" fillId="10" borderId="32" xfId="0" applyNumberFormat="1" applyFont="1" applyFill="1" applyBorder="1" applyAlignment="1">
      <alignment horizontal="center" vertical="center"/>
    </xf>
    <xf numFmtId="166" fontId="13" fillId="10" borderId="33" xfId="0" applyNumberFormat="1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1" fontId="3" fillId="5" borderId="35" xfId="0" applyNumberFormat="1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166" fontId="13" fillId="10" borderId="37" xfId="0" applyNumberFormat="1" applyFont="1" applyFill="1" applyBorder="1" applyAlignment="1">
      <alignment horizontal="center" vertical="center"/>
    </xf>
    <xf numFmtId="166" fontId="13" fillId="10" borderId="38" xfId="0" applyNumberFormat="1" applyFont="1" applyFill="1" applyBorder="1" applyAlignment="1">
      <alignment horizontal="center" vertical="center"/>
    </xf>
    <xf numFmtId="0" fontId="3" fillId="3" borderId="39" xfId="0" applyFont="1" applyFill="1" applyBorder="1" applyAlignment="1">
      <alignment horizontal="center" vertical="center"/>
    </xf>
    <xf numFmtId="0" fontId="3" fillId="11" borderId="40" xfId="0" applyFont="1" applyFill="1" applyBorder="1" applyAlignment="1">
      <alignment horizontal="left" vertical="center"/>
    </xf>
    <xf numFmtId="166" fontId="14" fillId="10" borderId="41" xfId="0" applyNumberFormat="1" applyFont="1" applyFill="1" applyBorder="1" applyAlignment="1">
      <alignment horizontal="center" vertical="center"/>
    </xf>
    <xf numFmtId="166" fontId="15" fillId="10" borderId="42" xfId="0" applyNumberFormat="1" applyFont="1" applyFill="1" applyBorder="1" applyAlignment="1">
      <alignment horizontal="center" vertical="center"/>
    </xf>
    <xf numFmtId="0" fontId="0" fillId="3" borderId="43" xfId="0" applyFill="1" applyBorder="1" applyAlignment="1">
      <alignment horizontal="left" vertical="center"/>
    </xf>
    <xf numFmtId="0" fontId="0" fillId="3" borderId="44" xfId="0" applyFill="1" applyBorder="1" applyAlignment="1">
      <alignment horizontal="left" vertical="center"/>
    </xf>
    <xf numFmtId="166" fontId="13" fillId="10" borderId="45" xfId="0" applyNumberFormat="1" applyFont="1" applyFill="1" applyBorder="1" applyAlignment="1">
      <alignment horizontal="center" vertical="center"/>
    </xf>
    <xf numFmtId="0" fontId="0" fillId="3" borderId="3" xfId="0" applyFill="1" applyBorder="1" applyAlignment="1">
      <alignment horizontal="left" vertical="center"/>
    </xf>
    <xf numFmtId="0" fontId="0" fillId="3" borderId="46" xfId="0" applyFill="1" applyBorder="1" applyAlignment="1">
      <alignment horizontal="left" vertical="center"/>
    </xf>
    <xf numFmtId="0" fontId="3" fillId="3" borderId="47" xfId="0" applyFont="1" applyFill="1" applyBorder="1" applyAlignment="1">
      <alignment horizontal="center" vertical="center"/>
    </xf>
    <xf numFmtId="0" fontId="3" fillId="11" borderId="8" xfId="0" applyFont="1" applyFill="1" applyBorder="1" applyAlignment="1">
      <alignment horizontal="left" vertical="center"/>
    </xf>
    <xf numFmtId="166" fontId="16" fillId="10" borderId="48" xfId="0" applyNumberFormat="1" applyFont="1" applyFill="1" applyBorder="1" applyAlignment="1">
      <alignment horizontal="center" vertical="center"/>
    </xf>
    <xf numFmtId="0" fontId="10" fillId="6" borderId="16" xfId="0" applyFont="1" applyFill="1" applyBorder="1" applyAlignment="1">
      <alignment horizontal="center" vertical="center"/>
    </xf>
    <xf numFmtId="2" fontId="10" fillId="6" borderId="16" xfId="0" applyNumberFormat="1" applyFont="1" applyFill="1" applyBorder="1" applyAlignment="1">
      <alignment horizontal="center" vertical="center"/>
    </xf>
    <xf numFmtId="0" fontId="7" fillId="4" borderId="49" xfId="0" applyFont="1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2" fontId="11" fillId="8" borderId="54" xfId="1" applyNumberFormat="1" applyFont="1" applyFill="1" applyBorder="1" applyAlignment="1">
      <alignment horizontal="center" vertical="center"/>
    </xf>
    <xf numFmtId="2" fontId="11" fillId="8" borderId="55" xfId="1" applyNumberFormat="1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19" fillId="6" borderId="52" xfId="0" applyFont="1" applyFill="1" applyBorder="1" applyAlignment="1">
      <alignment horizontal="center" vertical="center"/>
    </xf>
    <xf numFmtId="0" fontId="19" fillId="6" borderId="53" xfId="0" applyFont="1" applyFill="1" applyBorder="1" applyAlignment="1">
      <alignment horizontal="center" vertical="center"/>
    </xf>
    <xf numFmtId="0" fontId="19" fillId="6" borderId="19" xfId="0" applyFont="1" applyFill="1" applyBorder="1" applyAlignment="1">
      <alignment horizontal="center" vertical="center"/>
    </xf>
    <xf numFmtId="0" fontId="19" fillId="6" borderId="56" xfId="0" applyFont="1" applyFill="1" applyBorder="1" applyAlignment="1">
      <alignment horizontal="center" vertical="center"/>
    </xf>
    <xf numFmtId="0" fontId="19" fillId="6" borderId="57" xfId="0" applyFont="1" applyFill="1" applyBorder="1" applyAlignment="1">
      <alignment horizontal="center" vertical="center"/>
    </xf>
    <xf numFmtId="0" fontId="20" fillId="7" borderId="58" xfId="0" applyFont="1" applyFill="1" applyBorder="1" applyAlignment="1">
      <alignment vertical="center"/>
    </xf>
    <xf numFmtId="2" fontId="10" fillId="7" borderId="59" xfId="0" applyNumberFormat="1" applyFont="1" applyFill="1" applyBorder="1" applyAlignment="1">
      <alignment horizontal="center" vertical="center"/>
    </xf>
    <xf numFmtId="0" fontId="20" fillId="7" borderId="60" xfId="0" applyFont="1" applyFill="1" applyBorder="1" applyAlignment="1">
      <alignment vertical="center"/>
    </xf>
    <xf numFmtId="2" fontId="10" fillId="7" borderId="17" xfId="0" applyNumberFormat="1" applyFont="1" applyFill="1" applyBorder="1" applyAlignment="1">
      <alignment horizontal="center" vertical="center"/>
    </xf>
    <xf numFmtId="0" fontId="3" fillId="5" borderId="52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3" fillId="5" borderId="63" xfId="0" applyFont="1" applyFill="1" applyBorder="1" applyAlignment="1">
      <alignment horizontal="center" vertical="center"/>
    </xf>
    <xf numFmtId="0" fontId="3" fillId="5" borderId="64" xfId="0" applyFont="1" applyFill="1" applyBorder="1" applyAlignment="1">
      <alignment horizontal="center" vertical="center"/>
    </xf>
    <xf numFmtId="0" fontId="0" fillId="3" borderId="65" xfId="0" applyFill="1" applyBorder="1" applyAlignment="1">
      <alignment horizontal="left" vertical="center"/>
    </xf>
    <xf numFmtId="0" fontId="0" fillId="0" borderId="66" xfId="0" applyBorder="1" applyAlignment="1">
      <alignment horizontal="center" vertical="center"/>
    </xf>
    <xf numFmtId="0" fontId="0" fillId="3" borderId="67" xfId="0" applyFill="1" applyBorder="1" applyAlignment="1">
      <alignment horizontal="left" vertical="center"/>
    </xf>
    <xf numFmtId="0" fontId="0" fillId="0" borderId="68" xfId="0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vid%20A&#241;&#243;n/Google%20Drive/Karting/Karting%20-%20copi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critos"/>
      <sheetName val="Calculador"/>
      <sheetName val="Carreras"/>
      <sheetName val="macros"/>
      <sheetName val="Habilidades"/>
      <sheetName val="Gráficas"/>
    </sheetNames>
    <sheetDataSet>
      <sheetData sheetId="0" refreshError="1"/>
      <sheetData sheetId="1" refreshError="1"/>
      <sheetData sheetId="2">
        <row r="1">
          <cell r="A1" t="str">
            <v>GP id</v>
          </cell>
        </row>
      </sheetData>
      <sheetData sheetId="3">
        <row r="4">
          <cell r="D4">
            <v>3</v>
          </cell>
          <cell r="N4">
            <v>14</v>
          </cell>
        </row>
      </sheetData>
      <sheetData sheetId="4" refreshError="1"/>
      <sheetData sheetId="5">
        <row r="5">
          <cell r="C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>
    <tabColor theme="3" tint="-0.499984740745262"/>
  </sheetPr>
  <dimension ref="A1:V58"/>
  <sheetViews>
    <sheetView tabSelected="1" workbookViewId="0">
      <selection activeCell="F16" sqref="F16"/>
    </sheetView>
  </sheetViews>
  <sheetFormatPr baseColWidth="10" defaultRowHeight="18" customHeight="1" x14ac:dyDescent="0.25"/>
  <cols>
    <col min="1" max="1" width="4.85546875" style="1" customWidth="1"/>
    <col min="2" max="2" width="22.42578125" style="1" bestFit="1" customWidth="1"/>
    <col min="3" max="3" width="9.140625" style="1" bestFit="1" customWidth="1"/>
    <col min="4" max="4" width="5" style="1" customWidth="1"/>
    <col min="5" max="5" width="14.140625" style="1" bestFit="1" customWidth="1"/>
    <col min="6" max="6" width="11.42578125" style="1"/>
    <col min="7" max="7" width="5.28515625" style="1" hidden="1" customWidth="1"/>
    <col min="8" max="11" width="0" style="1" hidden="1" customWidth="1"/>
    <col min="12" max="12" width="3.42578125" style="1" hidden="1" customWidth="1"/>
    <col min="13" max="16" width="0" style="1" hidden="1" customWidth="1"/>
    <col min="17" max="17" width="3.5703125" style="1" hidden="1" customWidth="1"/>
    <col min="18" max="19" width="0" style="1" hidden="1" customWidth="1"/>
    <col min="20" max="20" width="2" style="1" hidden="1" customWidth="1"/>
    <col min="21" max="23" width="0" style="1" hidden="1" customWidth="1"/>
    <col min="24" max="16384" width="11.42578125" style="1"/>
  </cols>
  <sheetData>
    <row r="1" spans="1:22" ht="18" customHeight="1" x14ac:dyDescent="0.25">
      <c r="B1" s="87"/>
      <c r="C1" s="87"/>
      <c r="D1" s="2"/>
      <c r="E1" s="2"/>
      <c r="F1" s="2"/>
      <c r="H1" s="75" t="s">
        <v>36</v>
      </c>
      <c r="I1" s="76"/>
      <c r="J1" s="76"/>
      <c r="K1" s="77"/>
      <c r="M1" s="75" t="s">
        <v>37</v>
      </c>
      <c r="N1" s="76"/>
      <c r="O1" s="76"/>
      <c r="P1" s="77"/>
      <c r="R1" s="78" t="s">
        <v>38</v>
      </c>
      <c r="S1" s="79"/>
      <c r="U1" s="78" t="s">
        <v>20</v>
      </c>
      <c r="V1" s="79"/>
    </row>
    <row r="2" spans="1:22" ht="18" customHeight="1" x14ac:dyDescent="0.25">
      <c r="A2" s="86"/>
      <c r="B2" s="88" t="s">
        <v>27</v>
      </c>
      <c r="C2" s="89"/>
      <c r="D2" s="5"/>
      <c r="E2" s="80" t="s">
        <v>36</v>
      </c>
      <c r="F2" s="81">
        <f>SUM(I4:I7)</f>
        <v>77.816652632174225</v>
      </c>
      <c r="H2" s="6" t="s">
        <v>2</v>
      </c>
      <c r="I2" s="7">
        <v>20</v>
      </c>
      <c r="M2" s="6" t="s">
        <v>2</v>
      </c>
      <c r="N2" s="7">
        <v>49</v>
      </c>
      <c r="R2" s="44" t="s">
        <v>14</v>
      </c>
      <c r="S2" s="45">
        <v>99</v>
      </c>
      <c r="U2" s="44" t="s">
        <v>14</v>
      </c>
      <c r="V2" s="45">
        <v>99</v>
      </c>
    </row>
    <row r="3" spans="1:22" s="12" customFormat="1" ht="18" customHeight="1" x14ac:dyDescent="0.25">
      <c r="A3" s="86"/>
      <c r="B3" s="90" t="s">
        <v>28</v>
      </c>
      <c r="C3" s="91">
        <v>5</v>
      </c>
      <c r="D3" s="11"/>
      <c r="E3" s="80" t="s">
        <v>37</v>
      </c>
      <c r="F3" s="81">
        <f>SUM(N5:N7)</f>
        <v>87.040518354904265</v>
      </c>
      <c r="H3" s="1"/>
      <c r="I3" s="1"/>
      <c r="J3" s="1"/>
      <c r="K3" s="1"/>
      <c r="L3" s="1"/>
      <c r="M3" s="6" t="s">
        <v>14</v>
      </c>
      <c r="N3" s="7">
        <v>99</v>
      </c>
      <c r="O3" s="1"/>
      <c r="P3" s="1"/>
      <c r="Q3" s="1"/>
      <c r="R3" s="49" t="s">
        <v>21</v>
      </c>
      <c r="S3" s="50">
        <v>50</v>
      </c>
      <c r="T3" s="1"/>
      <c r="U3" s="1"/>
      <c r="V3" s="1"/>
    </row>
    <row r="4" spans="1:22" ht="18" customHeight="1" x14ac:dyDescent="0.25">
      <c r="A4" s="86"/>
      <c r="B4" s="88" t="s">
        <v>31</v>
      </c>
      <c r="C4" s="89"/>
      <c r="D4" s="5"/>
      <c r="E4" s="80" t="s">
        <v>38</v>
      </c>
      <c r="F4" s="81">
        <f>$S$3+S4*($S$2-$S$3)</f>
        <v>92.275550740339511</v>
      </c>
      <c r="H4" s="23" t="str">
        <f>"AGmin"</f>
        <v>AGmin</v>
      </c>
      <c r="I4" s="24">
        <v>50</v>
      </c>
      <c r="J4" s="5"/>
      <c r="L4" s="12"/>
      <c r="M4" s="12"/>
      <c r="N4" s="12"/>
      <c r="O4" s="12"/>
      <c r="P4" s="12"/>
      <c r="Q4" s="12"/>
      <c r="R4" s="23" t="s">
        <v>26</v>
      </c>
      <c r="S4" s="24">
        <f>(C10-C12)/(C10-C9)</f>
        <v>0.86276634163958188</v>
      </c>
      <c r="T4" s="12"/>
      <c r="U4" s="23" t="s">
        <v>26</v>
      </c>
      <c r="V4" s="24">
        <f>(C3-1)/7</f>
        <v>0.5714285714285714</v>
      </c>
    </row>
    <row r="5" spans="1:22" ht="18" customHeight="1" x14ac:dyDescent="0.25">
      <c r="A5" s="86"/>
      <c r="B5" s="92" t="s">
        <v>6</v>
      </c>
      <c r="C5" s="93">
        <v>6</v>
      </c>
      <c r="D5" s="27"/>
      <c r="E5" s="82" t="s">
        <v>20</v>
      </c>
      <c r="F5" s="83">
        <f>$V$2+(50-$V$2)*V4</f>
        <v>71</v>
      </c>
      <c r="H5" s="23" t="s">
        <v>9</v>
      </c>
      <c r="I5" s="24">
        <f>IF(C6&gt;C5,0,$I$2*SQRT((8-$C$6)/7))</f>
        <v>15.118578920369089</v>
      </c>
      <c r="J5" s="27"/>
      <c r="K5" s="19"/>
      <c r="M5" s="23" t="s">
        <v>9</v>
      </c>
      <c r="N5" s="24">
        <f>$N$2*(SQRT((8-$C$6)/7))</f>
        <v>37.040518354904265</v>
      </c>
      <c r="O5" s="27"/>
      <c r="P5" s="19"/>
    </row>
    <row r="6" spans="1:22" ht="18" customHeight="1" x14ac:dyDescent="0.25">
      <c r="A6" s="86"/>
      <c r="B6" s="90" t="s">
        <v>7</v>
      </c>
      <c r="C6" s="91">
        <v>4</v>
      </c>
      <c r="D6" s="5"/>
      <c r="H6" s="74" t="s">
        <v>10</v>
      </c>
      <c r="I6" s="72">
        <f>IFERROR((49-$I$2)*0.5*(K6^0.3+K7),0)</f>
        <v>12.698073711805137</v>
      </c>
      <c r="J6" s="30" t="s">
        <v>11</v>
      </c>
      <c r="K6" s="31">
        <f>(C5-C6)/(C5-1)</f>
        <v>0.4</v>
      </c>
      <c r="M6" s="74" t="s">
        <v>10</v>
      </c>
      <c r="N6" s="72">
        <f>($N$3-$N$2)/IFERROR(1+0.5*(P7+P6^0.5),1)</f>
        <v>50</v>
      </c>
      <c r="O6" s="30" t="s">
        <v>11</v>
      </c>
      <c r="P6" s="31">
        <f>(C6-C5)/(8-C5)</f>
        <v>-1</v>
      </c>
    </row>
    <row r="7" spans="1:22" ht="18" customHeight="1" x14ac:dyDescent="0.25">
      <c r="B7" s="2"/>
      <c r="C7" s="2"/>
      <c r="E7" s="2"/>
      <c r="F7" s="2"/>
      <c r="H7" s="28"/>
      <c r="I7" s="73"/>
      <c r="J7" s="36" t="s">
        <v>12</v>
      </c>
      <c r="K7" s="37">
        <f>SUMIFS($K$11:$K$17,H11:H17,"&lt;"&amp;C5)-SUMIFS($K$11:$K$17,H11:H17,"&lt;"&amp;C6)</f>
        <v>0.1160714285714286</v>
      </c>
      <c r="M7" s="28"/>
      <c r="N7" s="73"/>
      <c r="O7" s="36" t="s">
        <v>12</v>
      </c>
      <c r="P7" s="37">
        <f>SUMIFS($P$11:$P$17,M11:M17,"&gt;"&amp;C5)-SUMIFS($P$11:$P$17,M11:M17,"&gt;"&amp;C6)</f>
        <v>-0.2410714285714286</v>
      </c>
    </row>
    <row r="8" spans="1:22" ht="18" customHeight="1" x14ac:dyDescent="0.25">
      <c r="B8" s="84" t="s">
        <v>33</v>
      </c>
      <c r="C8" s="85"/>
    </row>
    <row r="9" spans="1:22" ht="18" customHeight="1" x14ac:dyDescent="0.25">
      <c r="B9" s="9" t="s">
        <v>34</v>
      </c>
      <c r="C9" s="57">
        <v>3.2909722222222222E-4</v>
      </c>
      <c r="H9" s="8" t="s">
        <v>3</v>
      </c>
      <c r="I9" s="8"/>
      <c r="J9" s="8" t="s">
        <v>4</v>
      </c>
      <c r="K9" s="8" t="s">
        <v>5</v>
      </c>
      <c r="M9" s="68" t="s">
        <v>3</v>
      </c>
      <c r="N9" s="68"/>
      <c r="O9" s="68" t="s">
        <v>4</v>
      </c>
      <c r="P9" s="68" t="s">
        <v>5</v>
      </c>
    </row>
    <row r="10" spans="1:22" ht="18" customHeight="1" x14ac:dyDescent="0.25">
      <c r="B10" s="9" t="s">
        <v>35</v>
      </c>
      <c r="C10" s="65">
        <v>3.6114583333333333E-4</v>
      </c>
      <c r="D10" s="2"/>
      <c r="E10" s="2"/>
      <c r="F10" s="2"/>
      <c r="H10" s="13">
        <v>8</v>
      </c>
      <c r="I10" s="13">
        <v>0</v>
      </c>
      <c r="J10" s="13">
        <v>0</v>
      </c>
      <c r="K10" s="14">
        <f>J10/$J$18</f>
        <v>0</v>
      </c>
      <c r="M10" s="13">
        <v>1</v>
      </c>
      <c r="N10" s="13">
        <v>0</v>
      </c>
      <c r="O10" s="13">
        <v>0</v>
      </c>
      <c r="P10" s="14"/>
    </row>
    <row r="11" spans="1:22" s="2" customFormat="1" ht="8.25" customHeight="1" x14ac:dyDescent="0.25">
      <c r="B11" s="1"/>
      <c r="C11" s="1"/>
      <c r="H11" s="17">
        <v>7</v>
      </c>
      <c r="I11" s="17">
        <v>1</v>
      </c>
      <c r="J11" s="17">
        <f>(I11^3)</f>
        <v>1</v>
      </c>
      <c r="K11" s="18">
        <f>J11/$J$18</f>
        <v>1.2755102040816326E-3</v>
      </c>
      <c r="L11" s="1"/>
      <c r="M11" s="17">
        <v>2</v>
      </c>
      <c r="N11" s="17">
        <v>1</v>
      </c>
      <c r="O11" s="17">
        <f t="shared" ref="O11:O17" si="0">(N11^3)</f>
        <v>1</v>
      </c>
      <c r="P11" s="18">
        <f>O11/$O$18</f>
        <v>1.2755102040816326E-3</v>
      </c>
      <c r="Q11" s="1"/>
      <c r="R11" s="1"/>
      <c r="S11" s="1"/>
      <c r="T11" s="1"/>
      <c r="U11" s="1"/>
      <c r="V11" s="1"/>
    </row>
    <row r="12" spans="1:22" ht="18" customHeight="1" x14ac:dyDescent="0.25">
      <c r="B12" s="9" t="s">
        <v>32</v>
      </c>
      <c r="C12" s="56">
        <v>3.3349537037037034E-4</v>
      </c>
      <c r="D12" s="2"/>
      <c r="H12" s="17">
        <v>6</v>
      </c>
      <c r="I12" s="17">
        <v>2</v>
      </c>
      <c r="J12" s="17">
        <f t="shared" ref="J12:J17" si="1">(I12^3)</f>
        <v>8</v>
      </c>
      <c r="K12" s="18">
        <f>J12/$J$18</f>
        <v>1.020408163265306E-2</v>
      </c>
      <c r="L12" s="2"/>
      <c r="M12" s="17">
        <v>3</v>
      </c>
      <c r="N12" s="17">
        <v>2</v>
      </c>
      <c r="O12" s="17">
        <f t="shared" si="0"/>
        <v>8</v>
      </c>
      <c r="P12" s="18">
        <f>O12/$O$18</f>
        <v>1.020408163265306E-2</v>
      </c>
      <c r="Q12" s="2"/>
      <c r="R12" s="2"/>
      <c r="S12" s="2"/>
      <c r="T12" s="2"/>
      <c r="U12" s="2"/>
      <c r="V12" s="2"/>
    </row>
    <row r="13" spans="1:22" ht="18" customHeight="1" x14ac:dyDescent="0.25">
      <c r="D13" s="2"/>
      <c r="H13" s="17">
        <v>5</v>
      </c>
      <c r="I13" s="17">
        <v>3</v>
      </c>
      <c r="J13" s="17">
        <f t="shared" si="1"/>
        <v>27</v>
      </c>
      <c r="K13" s="18">
        <f>J13/$J$18</f>
        <v>3.4438775510204078E-2</v>
      </c>
      <c r="M13" s="17">
        <v>4</v>
      </c>
      <c r="N13" s="17">
        <v>3</v>
      </c>
      <c r="O13" s="17">
        <f t="shared" si="0"/>
        <v>27</v>
      </c>
      <c r="P13" s="18">
        <f>O13/$O$18</f>
        <v>3.4438775510204078E-2</v>
      </c>
    </row>
    <row r="14" spans="1:22" ht="18" customHeight="1" x14ac:dyDescent="0.25">
      <c r="D14" s="2"/>
      <c r="H14" s="17">
        <v>4</v>
      </c>
      <c r="I14" s="17">
        <v>4</v>
      </c>
      <c r="J14" s="17">
        <f t="shared" si="1"/>
        <v>64</v>
      </c>
      <c r="K14" s="18">
        <f>J14/$J$18</f>
        <v>8.1632653061224483E-2</v>
      </c>
      <c r="M14" s="17">
        <v>5</v>
      </c>
      <c r="N14" s="17">
        <v>4</v>
      </c>
      <c r="O14" s="17">
        <f t="shared" si="0"/>
        <v>64</v>
      </c>
      <c r="P14" s="18">
        <f>O14/$O$18</f>
        <v>8.1632653061224483E-2</v>
      </c>
    </row>
    <row r="15" spans="1:22" ht="18" customHeight="1" x14ac:dyDescent="0.25">
      <c r="D15" s="2"/>
      <c r="H15" s="17">
        <v>3</v>
      </c>
      <c r="I15" s="17">
        <v>5</v>
      </c>
      <c r="J15" s="17">
        <f t="shared" si="1"/>
        <v>125</v>
      </c>
      <c r="K15" s="18">
        <f>J15/$J$18</f>
        <v>0.15943877551020408</v>
      </c>
      <c r="M15" s="17">
        <v>6</v>
      </c>
      <c r="N15" s="17">
        <v>5</v>
      </c>
      <c r="O15" s="17">
        <f t="shared" si="0"/>
        <v>125</v>
      </c>
      <c r="P15" s="18">
        <f>O15/$O$18</f>
        <v>0.15943877551020408</v>
      </c>
    </row>
    <row r="16" spans="1:22" ht="18" customHeight="1" x14ac:dyDescent="0.25">
      <c r="D16" s="2"/>
      <c r="H16" s="17">
        <v>2</v>
      </c>
      <c r="I16" s="17">
        <v>6</v>
      </c>
      <c r="J16" s="17">
        <f t="shared" si="1"/>
        <v>216</v>
      </c>
      <c r="K16" s="18">
        <f>J16/$J$18</f>
        <v>0.27551020408163263</v>
      </c>
      <c r="M16" s="17">
        <v>7</v>
      </c>
      <c r="N16" s="17">
        <v>6</v>
      </c>
      <c r="O16" s="17">
        <f t="shared" si="0"/>
        <v>216</v>
      </c>
      <c r="P16" s="18">
        <f>O16/$O$18</f>
        <v>0.27551020408163263</v>
      </c>
    </row>
    <row r="17" spans="1:16" ht="18" customHeight="1" x14ac:dyDescent="0.25">
      <c r="A17" s="12"/>
      <c r="D17" s="2"/>
      <c r="E17" s="2"/>
      <c r="F17" s="2"/>
      <c r="H17" s="38">
        <v>1</v>
      </c>
      <c r="I17" s="38">
        <v>7</v>
      </c>
      <c r="J17" s="38">
        <f t="shared" si="1"/>
        <v>343</v>
      </c>
      <c r="K17" s="39">
        <f>J17/$J$18</f>
        <v>0.4375</v>
      </c>
      <c r="M17" s="38">
        <v>8</v>
      </c>
      <c r="N17" s="38">
        <v>7</v>
      </c>
      <c r="O17" s="38">
        <f t="shared" si="0"/>
        <v>343</v>
      </c>
      <c r="P17" s="39">
        <f>O17/$O$18</f>
        <v>0.4375</v>
      </c>
    </row>
    <row r="18" spans="1:16" ht="18" customHeight="1" x14ac:dyDescent="0.25">
      <c r="A18" s="12"/>
      <c r="D18" s="2"/>
      <c r="E18" s="2"/>
      <c r="F18" s="2"/>
      <c r="J18" s="40">
        <f>SUM(J10:J17)</f>
        <v>784</v>
      </c>
      <c r="K18" s="41">
        <f>SUM(K10:K17)</f>
        <v>1</v>
      </c>
      <c r="N18" s="16"/>
      <c r="O18" s="40">
        <f>SUM(O10:O17)</f>
        <v>784</v>
      </c>
      <c r="P18" s="41">
        <f>SUM(P10:P17)</f>
        <v>1</v>
      </c>
    </row>
    <row r="19" spans="1:16" ht="18" customHeight="1" x14ac:dyDescent="0.25">
      <c r="D19" s="2"/>
      <c r="E19" s="2"/>
      <c r="F19" s="2"/>
    </row>
    <row r="20" spans="1:16" ht="18" customHeight="1" x14ac:dyDescent="0.25">
      <c r="D20" s="2"/>
      <c r="E20" s="2"/>
      <c r="F20" s="2"/>
    </row>
    <row r="21" spans="1:16" ht="18" customHeight="1" x14ac:dyDescent="0.25">
      <c r="A21" s="5"/>
      <c r="D21" s="2"/>
      <c r="E21" s="2"/>
      <c r="F21" s="2"/>
    </row>
    <row r="22" spans="1:16" ht="18" customHeight="1" x14ac:dyDescent="0.25">
      <c r="A22" s="5"/>
      <c r="D22" s="2"/>
      <c r="E22" s="2"/>
      <c r="F22" s="2"/>
    </row>
    <row r="23" spans="1:16" ht="18" customHeight="1" x14ac:dyDescent="0.25">
      <c r="A23" s="5"/>
      <c r="D23" s="2"/>
      <c r="E23" s="2"/>
      <c r="F23" s="2"/>
    </row>
    <row r="24" spans="1:16" ht="18" customHeight="1" x14ac:dyDescent="0.25">
      <c r="A24" s="5"/>
      <c r="D24" s="2"/>
      <c r="E24" s="2"/>
      <c r="F24" s="2"/>
    </row>
    <row r="25" spans="1:16" ht="18" customHeight="1" x14ac:dyDescent="0.25">
      <c r="A25" s="5"/>
      <c r="D25" s="2"/>
      <c r="E25" s="2"/>
      <c r="F25" s="2"/>
    </row>
    <row r="26" spans="1:16" ht="18" customHeight="1" x14ac:dyDescent="0.25">
      <c r="A26" s="5"/>
      <c r="D26" s="2"/>
      <c r="E26" s="2"/>
      <c r="F26" s="2"/>
    </row>
    <row r="27" spans="1:16" ht="18" customHeight="1" x14ac:dyDescent="0.25">
      <c r="A27" s="5"/>
      <c r="D27" s="2"/>
      <c r="E27" s="2"/>
      <c r="F27" s="2"/>
    </row>
    <row r="28" spans="1:16" ht="18" customHeight="1" x14ac:dyDescent="0.25">
      <c r="A28" s="5"/>
      <c r="D28" s="2"/>
      <c r="E28" s="2"/>
      <c r="F28" s="2"/>
    </row>
    <row r="29" spans="1:16" ht="18" customHeight="1" x14ac:dyDescent="0.25">
      <c r="A29" s="5"/>
      <c r="D29" s="2"/>
      <c r="E29" s="2"/>
      <c r="F29" s="2"/>
    </row>
    <row r="30" spans="1:16" ht="18" customHeight="1" x14ac:dyDescent="0.25">
      <c r="A30" s="5"/>
      <c r="D30" s="2"/>
      <c r="E30" s="2"/>
      <c r="F30" s="2"/>
    </row>
    <row r="31" spans="1:16" ht="18" customHeight="1" x14ac:dyDescent="0.25">
      <c r="D31" s="2"/>
      <c r="E31" s="2"/>
      <c r="F31" s="2"/>
    </row>
    <row r="32" spans="1:16" ht="18" customHeight="1" x14ac:dyDescent="0.25">
      <c r="D32" s="2"/>
      <c r="E32" s="2"/>
      <c r="F32" s="2"/>
    </row>
    <row r="33" spans="4:6" ht="18" customHeight="1" x14ac:dyDescent="0.25">
      <c r="D33" s="2"/>
      <c r="E33" s="2"/>
      <c r="F33" s="2"/>
    </row>
    <row r="34" spans="4:6" ht="18" customHeight="1" x14ac:dyDescent="0.25">
      <c r="D34" s="2"/>
      <c r="E34" s="2"/>
      <c r="F34" s="2"/>
    </row>
    <row r="35" spans="4:6" ht="18" customHeight="1" x14ac:dyDescent="0.25">
      <c r="D35" s="2"/>
      <c r="E35" s="2"/>
      <c r="F35" s="2"/>
    </row>
    <row r="36" spans="4:6" ht="18" customHeight="1" x14ac:dyDescent="0.25">
      <c r="D36" s="2"/>
      <c r="E36" s="2"/>
      <c r="F36" s="2"/>
    </row>
    <row r="37" spans="4:6" ht="18" customHeight="1" x14ac:dyDescent="0.25">
      <c r="D37" s="2"/>
      <c r="E37" s="2"/>
      <c r="F37" s="2"/>
    </row>
    <row r="38" spans="4:6" ht="18" customHeight="1" x14ac:dyDescent="0.25">
      <c r="D38" s="2"/>
      <c r="E38" s="2"/>
      <c r="F38" s="2"/>
    </row>
    <row r="39" spans="4:6" ht="18" customHeight="1" x14ac:dyDescent="0.25">
      <c r="D39" s="2"/>
      <c r="E39" s="2"/>
      <c r="F39" s="2"/>
    </row>
    <row r="40" spans="4:6" ht="18" customHeight="1" x14ac:dyDescent="0.25">
      <c r="D40" s="2"/>
      <c r="E40" s="2"/>
      <c r="F40" s="2"/>
    </row>
    <row r="41" spans="4:6" ht="18" customHeight="1" x14ac:dyDescent="0.25">
      <c r="D41" s="2"/>
      <c r="E41" s="2"/>
      <c r="F41" s="2"/>
    </row>
    <row r="42" spans="4:6" ht="18" customHeight="1" x14ac:dyDescent="0.25">
      <c r="D42" s="2"/>
      <c r="E42" s="2"/>
      <c r="F42" s="2"/>
    </row>
    <row r="43" spans="4:6" ht="18" customHeight="1" x14ac:dyDescent="0.25">
      <c r="D43" s="2"/>
      <c r="E43" s="2"/>
      <c r="F43" s="2"/>
    </row>
    <row r="44" spans="4:6" ht="18" customHeight="1" x14ac:dyDescent="0.25">
      <c r="D44" s="2"/>
      <c r="E44" s="2"/>
      <c r="F44" s="2"/>
    </row>
    <row r="45" spans="4:6" ht="18" customHeight="1" x14ac:dyDescent="0.25">
      <c r="D45" s="2"/>
      <c r="E45" s="2"/>
      <c r="F45" s="2"/>
    </row>
    <row r="46" spans="4:6" ht="18" customHeight="1" x14ac:dyDescent="0.25">
      <c r="D46" s="2"/>
      <c r="E46" s="2"/>
      <c r="F46" s="2"/>
    </row>
    <row r="47" spans="4:6" ht="18" customHeight="1" x14ac:dyDescent="0.25">
      <c r="D47" s="2"/>
      <c r="E47" s="2"/>
      <c r="F47" s="2"/>
    </row>
    <row r="48" spans="4:6" ht="18" customHeight="1" x14ac:dyDescent="0.25">
      <c r="D48" s="2"/>
      <c r="E48" s="2"/>
      <c r="F48" s="2"/>
    </row>
    <row r="49" spans="4:6" ht="18" customHeight="1" x14ac:dyDescent="0.25">
      <c r="D49" s="2"/>
      <c r="E49" s="2"/>
      <c r="F49" s="2"/>
    </row>
    <row r="50" spans="4:6" ht="18" customHeight="1" x14ac:dyDescent="0.25">
      <c r="D50" s="2"/>
      <c r="E50" s="2"/>
      <c r="F50" s="2"/>
    </row>
    <row r="51" spans="4:6" ht="18" customHeight="1" x14ac:dyDescent="0.25">
      <c r="D51" s="2"/>
      <c r="E51" s="2"/>
      <c r="F51" s="2"/>
    </row>
    <row r="52" spans="4:6" ht="18" customHeight="1" x14ac:dyDescent="0.25">
      <c r="D52" s="2"/>
      <c r="E52" s="2"/>
      <c r="F52" s="2"/>
    </row>
    <row r="53" spans="4:6" ht="18" customHeight="1" x14ac:dyDescent="0.25">
      <c r="D53" s="2"/>
      <c r="E53" s="2"/>
      <c r="F53" s="2"/>
    </row>
    <row r="54" spans="4:6" ht="18" customHeight="1" x14ac:dyDescent="0.25">
      <c r="D54" s="2"/>
      <c r="E54" s="2"/>
      <c r="F54" s="2"/>
    </row>
    <row r="55" spans="4:6" ht="18" customHeight="1" x14ac:dyDescent="0.25">
      <c r="D55" s="2"/>
      <c r="E55" s="2"/>
      <c r="F55" s="2"/>
    </row>
    <row r="56" spans="4:6" ht="18" customHeight="1" x14ac:dyDescent="0.25">
      <c r="D56" s="2"/>
      <c r="E56" s="2"/>
      <c r="F56" s="2"/>
    </row>
    <row r="57" spans="4:6" ht="18" customHeight="1" x14ac:dyDescent="0.25">
      <c r="D57" s="2"/>
      <c r="E57" s="2"/>
      <c r="F57" s="2"/>
    </row>
    <row r="58" spans="4:6" ht="18" customHeight="1" x14ac:dyDescent="0.25">
      <c r="D58" s="2"/>
      <c r="E58" s="2"/>
      <c r="F58" s="2"/>
    </row>
  </sheetData>
  <mergeCells count="11">
    <mergeCell ref="R1:S1"/>
    <mergeCell ref="U1:V1"/>
    <mergeCell ref="B8:C8"/>
    <mergeCell ref="B2:C2"/>
    <mergeCell ref="H1:K1"/>
    <mergeCell ref="M6:M7"/>
    <mergeCell ref="N6:N7"/>
    <mergeCell ref="B4:C4"/>
    <mergeCell ref="H6:H7"/>
    <mergeCell ref="I6:I7"/>
    <mergeCell ref="M1:P1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"/>
  <dimension ref="A1:L41"/>
  <sheetViews>
    <sheetView workbookViewId="0">
      <selection activeCell="R7" sqref="R7"/>
    </sheetView>
  </sheetViews>
  <sheetFormatPr baseColWidth="10" defaultRowHeight="15" x14ac:dyDescent="0.25"/>
  <cols>
    <col min="1" max="1" width="4.85546875" style="1" customWidth="1"/>
    <col min="2" max="2" width="17.5703125" style="1" customWidth="1"/>
    <col min="3" max="3" width="11.140625" style="1" bestFit="1" customWidth="1"/>
    <col min="4" max="8" width="11.42578125" style="1"/>
    <col min="9" max="9" width="4.140625" style="1" bestFit="1" customWidth="1"/>
    <col min="10" max="10" width="2" style="1" bestFit="1" customWidth="1"/>
    <col min="11" max="11" width="4" style="1" bestFit="1" customWidth="1"/>
    <col min="12" max="12" width="6.140625" style="1" bestFit="1" customWidth="1"/>
    <col min="13" max="16384" width="11.42578125" style="1"/>
  </cols>
  <sheetData>
    <row r="1" spans="1:12" s="71" customFormat="1" ht="15.75" customHeight="1" x14ac:dyDescent="0.25">
      <c r="A1" s="69"/>
      <c r="B1" s="70" t="s">
        <v>0</v>
      </c>
      <c r="C1" s="70"/>
      <c r="D1" s="70"/>
      <c r="E1" s="70"/>
      <c r="F1" s="70"/>
      <c r="G1" s="70"/>
    </row>
    <row r="2" spans="1:12" ht="15" customHeight="1" x14ac:dyDescent="0.25">
      <c r="B2" s="2"/>
      <c r="C2" s="2"/>
      <c r="D2" s="2"/>
      <c r="E2" s="2"/>
      <c r="F2" s="2"/>
      <c r="G2" s="2"/>
      <c r="I2" s="8" t="s">
        <v>3</v>
      </c>
      <c r="J2" s="8"/>
      <c r="K2" s="8" t="s">
        <v>4</v>
      </c>
      <c r="L2" s="8" t="s">
        <v>5</v>
      </c>
    </row>
    <row r="3" spans="1:12" x14ac:dyDescent="0.25">
      <c r="B3" s="3" t="s">
        <v>1</v>
      </c>
      <c r="C3" s="4"/>
      <c r="D3" s="5"/>
      <c r="F3" s="6" t="s">
        <v>2</v>
      </c>
      <c r="G3" s="7">
        <v>20</v>
      </c>
      <c r="I3" s="13">
        <v>8</v>
      </c>
      <c r="J3" s="13">
        <v>0</v>
      </c>
      <c r="K3" s="13">
        <v>0</v>
      </c>
      <c r="L3" s="14">
        <f>K3/$K$11</f>
        <v>0</v>
      </c>
    </row>
    <row r="4" spans="1:12" s="12" customFormat="1" x14ac:dyDescent="0.25">
      <c r="A4" s="1"/>
      <c r="B4" s="9" t="s">
        <v>6</v>
      </c>
      <c r="C4" s="10">
        <v>4</v>
      </c>
      <c r="D4" s="11"/>
      <c r="I4" s="17">
        <v>7</v>
      </c>
      <c r="J4" s="17">
        <v>1</v>
      </c>
      <c r="K4" s="17">
        <f>(J4^3)</f>
        <v>1</v>
      </c>
      <c r="L4" s="18">
        <f>K4/$K$11</f>
        <v>1.2755102040816326E-3</v>
      </c>
    </row>
    <row r="5" spans="1:12" x14ac:dyDescent="0.25">
      <c r="B5" s="9" t="s">
        <v>7</v>
      </c>
      <c r="C5" s="10">
        <v>2</v>
      </c>
      <c r="D5" s="5"/>
      <c r="E5" s="15"/>
      <c r="F5" s="16"/>
      <c r="I5" s="17">
        <v>6</v>
      </c>
      <c r="J5" s="17">
        <v>2</v>
      </c>
      <c r="K5" s="17">
        <f t="shared" ref="K5:K10" si="0">(J5^3)</f>
        <v>8</v>
      </c>
      <c r="L5" s="18">
        <f>K5/$K$11</f>
        <v>1.020408163265306E-2</v>
      </c>
    </row>
    <row r="6" spans="1:12" x14ac:dyDescent="0.25">
      <c r="D6" s="19"/>
      <c r="E6" s="20"/>
      <c r="I6" s="17">
        <v>5</v>
      </c>
      <c r="J6" s="17">
        <v>3</v>
      </c>
      <c r="K6" s="17">
        <f t="shared" si="0"/>
        <v>27</v>
      </c>
      <c r="L6" s="18">
        <f>K6/$K$11</f>
        <v>3.4438775510204078E-2</v>
      </c>
    </row>
    <row r="7" spans="1:12" x14ac:dyDescent="0.25">
      <c r="B7" s="21" t="s">
        <v>8</v>
      </c>
      <c r="C7" s="22">
        <f>SUM(E7:E10)</f>
        <v>87.662440852318213</v>
      </c>
      <c r="D7" s="23" t="str">
        <f>"AGmin"</f>
        <v>AGmin</v>
      </c>
      <c r="E7" s="24">
        <v>50</v>
      </c>
      <c r="F7" s="5"/>
      <c r="I7" s="17">
        <v>4</v>
      </c>
      <c r="J7" s="17">
        <v>4</v>
      </c>
      <c r="K7" s="17">
        <f t="shared" si="0"/>
        <v>64</v>
      </c>
      <c r="L7" s="18">
        <f>K7/$K$11</f>
        <v>8.1632653061224483E-2</v>
      </c>
    </row>
    <row r="8" spans="1:12" x14ac:dyDescent="0.25">
      <c r="B8" s="25"/>
      <c r="C8" s="26"/>
      <c r="D8" s="23" t="s">
        <v>9</v>
      </c>
      <c r="E8" s="24">
        <f>IF(C5&gt;C4,0,$G$3*SQRT((8-$C$5)/7))</f>
        <v>18.516401995451027</v>
      </c>
      <c r="F8" s="27"/>
      <c r="G8" s="19"/>
      <c r="I8" s="17">
        <v>3</v>
      </c>
      <c r="J8" s="17">
        <v>5</v>
      </c>
      <c r="K8" s="17">
        <f t="shared" si="0"/>
        <v>125</v>
      </c>
      <c r="L8" s="18">
        <f>K8/$K$11</f>
        <v>0.15943877551020408</v>
      </c>
    </row>
    <row r="9" spans="1:12" x14ac:dyDescent="0.25">
      <c r="B9" s="25"/>
      <c r="C9" s="26"/>
      <c r="D9" s="28" t="s">
        <v>10</v>
      </c>
      <c r="E9" s="29">
        <f>IFERROR((49-$G$3)*0.5*(G9^0.3+G10),0)</f>
        <v>19.146038856867193</v>
      </c>
      <c r="F9" s="30" t="s">
        <v>11</v>
      </c>
      <c r="G9" s="31">
        <f>(C4-C5)/(C4-1)</f>
        <v>0.66666666666666663</v>
      </c>
      <c r="H9" s="5"/>
      <c r="I9" s="17">
        <v>2</v>
      </c>
      <c r="J9" s="17">
        <v>6</v>
      </c>
      <c r="K9" s="17">
        <f t="shared" si="0"/>
        <v>216</v>
      </c>
      <c r="L9" s="18">
        <f>K9/$K$11</f>
        <v>0.27551020408163263</v>
      </c>
    </row>
    <row r="10" spans="1:12" x14ac:dyDescent="0.25">
      <c r="B10" s="32"/>
      <c r="C10" s="33"/>
      <c r="D10" s="34"/>
      <c r="E10" s="35"/>
      <c r="F10" s="36" t="s">
        <v>12</v>
      </c>
      <c r="G10" s="37">
        <f>SUMIFS($L$4:$L$10,I4:I10,"&lt;"&amp;C4)-SUMIFS($L$4:$L$10,I4:I10,"&lt;"&amp;C5)</f>
        <v>0.43494897959183665</v>
      </c>
      <c r="H10" s="5"/>
      <c r="I10" s="38">
        <v>1</v>
      </c>
      <c r="J10" s="38">
        <v>7</v>
      </c>
      <c r="K10" s="38">
        <f t="shared" si="0"/>
        <v>343</v>
      </c>
      <c r="L10" s="39">
        <f>K10/$K$11</f>
        <v>0.4375</v>
      </c>
    </row>
    <row r="11" spans="1:12" x14ac:dyDescent="0.25">
      <c r="B11" s="2"/>
      <c r="C11" s="2"/>
      <c r="D11" s="2"/>
      <c r="E11" s="2"/>
      <c r="F11" s="2"/>
      <c r="G11" s="2"/>
      <c r="K11" s="40">
        <f>SUM(K3:K10)</f>
        <v>784</v>
      </c>
      <c r="L11" s="41">
        <f>SUM(L3:L10)</f>
        <v>1</v>
      </c>
    </row>
    <row r="12" spans="1:12" s="71" customFormat="1" ht="15.75" customHeight="1" x14ac:dyDescent="0.25">
      <c r="A12" s="69"/>
      <c r="B12" s="70" t="s">
        <v>13</v>
      </c>
      <c r="C12" s="70"/>
      <c r="D12" s="70"/>
      <c r="E12" s="70"/>
      <c r="F12" s="70"/>
      <c r="G12" s="70"/>
    </row>
    <row r="13" spans="1:12" s="2" customFormat="1" ht="15" customHeight="1" x14ac:dyDescent="0.25">
      <c r="I13" s="68" t="s">
        <v>3</v>
      </c>
      <c r="J13" s="68"/>
      <c r="K13" s="68" t="s">
        <v>4</v>
      </c>
      <c r="L13" s="68" t="s">
        <v>5</v>
      </c>
    </row>
    <row r="14" spans="1:12" x14ac:dyDescent="0.25">
      <c r="B14" s="3" t="s">
        <v>1</v>
      </c>
      <c r="C14" s="4"/>
      <c r="F14" s="6" t="s">
        <v>2</v>
      </c>
      <c r="G14" s="7">
        <v>49</v>
      </c>
      <c r="I14" s="13">
        <v>1</v>
      </c>
      <c r="J14" s="13">
        <v>0</v>
      </c>
      <c r="K14" s="13">
        <v>0</v>
      </c>
      <c r="L14" s="14"/>
    </row>
    <row r="15" spans="1:12" x14ac:dyDescent="0.25">
      <c r="B15" s="9" t="s">
        <v>6</v>
      </c>
      <c r="C15" s="10">
        <v>1</v>
      </c>
      <c r="F15" s="6" t="s">
        <v>14</v>
      </c>
      <c r="G15" s="7">
        <v>99</v>
      </c>
      <c r="I15" s="17">
        <v>2</v>
      </c>
      <c r="J15" s="17">
        <v>1</v>
      </c>
      <c r="K15" s="17">
        <f t="shared" ref="K15:K21" si="1">(J15^3)</f>
        <v>1</v>
      </c>
      <c r="L15" s="18">
        <f>K15/$K$22</f>
        <v>1.2755102040816326E-3</v>
      </c>
    </row>
    <row r="16" spans="1:12" x14ac:dyDescent="0.25">
      <c r="B16" s="9" t="s">
        <v>7</v>
      </c>
      <c r="C16" s="10">
        <v>2</v>
      </c>
      <c r="I16" s="17">
        <v>3</v>
      </c>
      <c r="J16" s="17">
        <v>2</v>
      </c>
      <c r="K16" s="17">
        <f t="shared" si="1"/>
        <v>8</v>
      </c>
      <c r="L16" s="18">
        <f>K16/$K$22</f>
        <v>1.020408163265306E-2</v>
      </c>
    </row>
    <row r="17" spans="1:12" x14ac:dyDescent="0.25">
      <c r="I17" s="17">
        <v>4</v>
      </c>
      <c r="J17" s="17">
        <v>3</v>
      </c>
      <c r="K17" s="17">
        <f t="shared" si="1"/>
        <v>27</v>
      </c>
      <c r="L17" s="18">
        <f>K17/$K$22</f>
        <v>3.4438775510204078E-2</v>
      </c>
    </row>
    <row r="18" spans="1:12" x14ac:dyDescent="0.25">
      <c r="B18" s="21" t="s">
        <v>15</v>
      </c>
      <c r="C18" s="22">
        <f>SUM(E19:E20)</f>
        <v>87.395413325476994</v>
      </c>
      <c r="D18" s="5"/>
      <c r="E18" s="5"/>
      <c r="F18" s="5"/>
      <c r="I18" s="17">
        <v>5</v>
      </c>
      <c r="J18" s="17">
        <v>4</v>
      </c>
      <c r="K18" s="17">
        <f t="shared" si="1"/>
        <v>64</v>
      </c>
      <c r="L18" s="18">
        <f>K18/$K$22</f>
        <v>8.1632653061224483E-2</v>
      </c>
    </row>
    <row r="19" spans="1:12" x14ac:dyDescent="0.25">
      <c r="A19" s="12"/>
      <c r="B19" s="25"/>
      <c r="C19" s="26"/>
      <c r="D19" s="23" t="s">
        <v>9</v>
      </c>
      <c r="E19" s="24">
        <f>$G$14*(SQRT((8-$C$16)/7))</f>
        <v>45.365184888855019</v>
      </c>
      <c r="F19" s="27"/>
      <c r="G19" s="19"/>
      <c r="I19" s="17">
        <v>6</v>
      </c>
      <c r="J19" s="17">
        <v>5</v>
      </c>
      <c r="K19" s="17">
        <f t="shared" si="1"/>
        <v>125</v>
      </c>
      <c r="L19" s="18">
        <f>K19/$K$22</f>
        <v>0.15943877551020408</v>
      </c>
    </row>
    <row r="20" spans="1:12" x14ac:dyDescent="0.25">
      <c r="A20" s="12"/>
      <c r="B20" s="25"/>
      <c r="C20" s="26"/>
      <c r="D20" s="28" t="s">
        <v>10</v>
      </c>
      <c r="E20" s="29">
        <f>(G15-G14)/IFERROR(1+0.5*(G21+G20^0.5),1)</f>
        <v>42.030228436621968</v>
      </c>
      <c r="F20" s="30" t="s">
        <v>11</v>
      </c>
      <c r="G20" s="31">
        <f>(C16-C15)/(8-C15)</f>
        <v>0.14285714285714285</v>
      </c>
      <c r="I20" s="17">
        <v>7</v>
      </c>
      <c r="J20" s="17">
        <v>6</v>
      </c>
      <c r="K20" s="17">
        <f t="shared" si="1"/>
        <v>216</v>
      </c>
      <c r="L20" s="18">
        <f>K20/$K$22</f>
        <v>0.27551020408163263</v>
      </c>
    </row>
    <row r="21" spans="1:12" x14ac:dyDescent="0.25">
      <c r="B21" s="32"/>
      <c r="C21" s="33"/>
      <c r="D21" s="34"/>
      <c r="E21" s="35"/>
      <c r="F21" s="36" t="s">
        <v>12</v>
      </c>
      <c r="G21" s="37">
        <f>SUMIFS($L$15:$L$21,I15:I21,"&gt;"&amp;C15)-SUMIFS($L$15:$L$21,I15:I21,"&gt;"&amp;C16)</f>
        <v>1.2755102040816757E-3</v>
      </c>
      <c r="I21" s="38">
        <v>8</v>
      </c>
      <c r="J21" s="38">
        <v>7</v>
      </c>
      <c r="K21" s="38">
        <f t="shared" si="1"/>
        <v>343</v>
      </c>
      <c r="L21" s="39">
        <f>K21/$K$22</f>
        <v>0.4375</v>
      </c>
    </row>
    <row r="22" spans="1:12" x14ac:dyDescent="0.25">
      <c r="J22" s="16"/>
      <c r="K22" s="40">
        <f>SUM(K14:K21)</f>
        <v>784</v>
      </c>
      <c r="L22" s="41">
        <f>SUM(L14:L21)</f>
        <v>1</v>
      </c>
    </row>
    <row r="23" spans="1:12" s="71" customFormat="1" ht="15.75" customHeight="1" x14ac:dyDescent="0.25">
      <c r="A23" s="69"/>
      <c r="B23" s="70" t="s">
        <v>16</v>
      </c>
      <c r="C23" s="70"/>
      <c r="D23" s="70"/>
      <c r="E23" s="70"/>
      <c r="F23" s="70"/>
      <c r="G23" s="70"/>
    </row>
    <row r="24" spans="1:12" ht="15" customHeight="1" x14ac:dyDescent="0.25">
      <c r="A24" s="5"/>
    </row>
    <row r="25" spans="1:12" x14ac:dyDescent="0.25">
      <c r="A25" s="5"/>
      <c r="D25" s="42" t="s">
        <v>17</v>
      </c>
      <c r="E25" s="43" t="s">
        <v>18</v>
      </c>
      <c r="G25" s="44" t="s">
        <v>14</v>
      </c>
      <c r="H25" s="45">
        <v>99</v>
      </c>
    </row>
    <row r="26" spans="1:12" x14ac:dyDescent="0.25">
      <c r="A26" s="5"/>
      <c r="B26" s="46" t="s">
        <v>19</v>
      </c>
      <c r="C26" s="9" t="s">
        <v>20</v>
      </c>
      <c r="D26" s="47">
        <v>3.3576388888888892E-4</v>
      </c>
      <c r="E26" s="48">
        <v>3.3512731481481479E-4</v>
      </c>
      <c r="G26" s="49" t="s">
        <v>21</v>
      </c>
      <c r="H26" s="50">
        <v>50</v>
      </c>
    </row>
    <row r="27" spans="1:12" x14ac:dyDescent="0.25">
      <c r="A27" s="5"/>
      <c r="B27" s="51"/>
      <c r="C27" s="9" t="s">
        <v>22</v>
      </c>
      <c r="D27" s="52">
        <v>3.3349537037037034E-4</v>
      </c>
      <c r="E27" s="53">
        <v>3.2909722222222222E-4</v>
      </c>
    </row>
    <row r="28" spans="1:12" x14ac:dyDescent="0.25">
      <c r="A28" s="5"/>
      <c r="B28" s="54"/>
      <c r="C28" s="55" t="s">
        <v>23</v>
      </c>
      <c r="D28" s="56">
        <v>3.3349537037037034E-4</v>
      </c>
      <c r="E28" s="57">
        <v>3.2909722222222222E-4</v>
      </c>
    </row>
    <row r="29" spans="1:12" x14ac:dyDescent="0.25">
      <c r="A29" s="5"/>
      <c r="B29" s="51" t="s">
        <v>24</v>
      </c>
      <c r="C29" s="58" t="s">
        <v>20</v>
      </c>
      <c r="D29" s="59"/>
      <c r="E29" s="60">
        <v>3.6114583333333333E-4</v>
      </c>
    </row>
    <row r="30" spans="1:12" x14ac:dyDescent="0.25">
      <c r="A30" s="5"/>
      <c r="B30" s="51"/>
      <c r="C30" s="61" t="s">
        <v>22</v>
      </c>
      <c r="D30" s="62"/>
      <c r="E30" s="53">
        <v>3.5896990740740746E-4</v>
      </c>
    </row>
    <row r="31" spans="1:12" x14ac:dyDescent="0.25">
      <c r="A31" s="5"/>
      <c r="B31" s="63"/>
      <c r="C31" s="64" t="s">
        <v>23</v>
      </c>
      <c r="D31" s="64"/>
      <c r="E31" s="65">
        <v>3.6114583333333333E-4</v>
      </c>
    </row>
    <row r="32" spans="1:12" x14ac:dyDescent="0.25">
      <c r="A32" s="5"/>
    </row>
    <row r="33" spans="1:7" ht="18.75" x14ac:dyDescent="0.25">
      <c r="A33" s="5"/>
      <c r="B33" s="66" t="s">
        <v>25</v>
      </c>
      <c r="C33" s="67">
        <f>$H$26+E33*($H$25-$H$26)</f>
        <v>92.275550740339511</v>
      </c>
      <c r="D33" s="23" t="s">
        <v>26</v>
      </c>
      <c r="E33" s="24">
        <f>(E31-D28)/(E31-E28)</f>
        <v>0.86276634163958188</v>
      </c>
    </row>
    <row r="35" spans="1:7" s="71" customFormat="1" ht="15.75" customHeight="1" x14ac:dyDescent="0.25">
      <c r="A35" s="69"/>
      <c r="B35" s="70" t="s">
        <v>30</v>
      </c>
      <c r="C35" s="70"/>
      <c r="D35" s="70"/>
      <c r="E35" s="70"/>
      <c r="F35" s="70"/>
      <c r="G35" s="70"/>
    </row>
    <row r="36" spans="1:7" ht="15" customHeight="1" x14ac:dyDescent="0.25"/>
    <row r="37" spans="1:7" x14ac:dyDescent="0.25">
      <c r="F37" s="44" t="s">
        <v>14</v>
      </c>
      <c r="G37" s="45">
        <v>99</v>
      </c>
    </row>
    <row r="38" spans="1:7" x14ac:dyDescent="0.25">
      <c r="B38" s="3" t="s">
        <v>27</v>
      </c>
      <c r="C38" s="4"/>
    </row>
    <row r="39" spans="1:7" x14ac:dyDescent="0.25">
      <c r="B39" s="9" t="s">
        <v>28</v>
      </c>
      <c r="C39" s="10">
        <v>5</v>
      </c>
    </row>
    <row r="41" spans="1:7" ht="18.75" x14ac:dyDescent="0.25">
      <c r="B41" s="66" t="s">
        <v>29</v>
      </c>
      <c r="C41" s="67">
        <f>$G$37+(50-$G$37)*E41</f>
        <v>71</v>
      </c>
      <c r="D41" s="23" t="s">
        <v>26</v>
      </c>
      <c r="E41" s="24">
        <f>(C39-1)/7</f>
        <v>0.5714285714285714</v>
      </c>
    </row>
  </sheetData>
  <mergeCells count="17">
    <mergeCell ref="B23:G23"/>
    <mergeCell ref="B26:B28"/>
    <mergeCell ref="B29:B31"/>
    <mergeCell ref="B35:G35"/>
    <mergeCell ref="B38:C38"/>
    <mergeCell ref="B12:G12"/>
    <mergeCell ref="B14:C14"/>
    <mergeCell ref="B18:B21"/>
    <mergeCell ref="C18:C21"/>
    <mergeCell ref="D20:D21"/>
    <mergeCell ref="E20:E21"/>
    <mergeCell ref="B1:G1"/>
    <mergeCell ref="B3:C3"/>
    <mergeCell ref="B7:B10"/>
    <mergeCell ref="C7:C10"/>
    <mergeCell ref="D9:D10"/>
    <mergeCell ref="E9:E10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App cálculo de Habilidades</vt:lpstr>
      <vt:lpstr>Ejemplos de cálculo Habilidades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Añón</dc:creator>
  <cp:lastModifiedBy>David Añón</cp:lastModifiedBy>
  <dcterms:created xsi:type="dcterms:W3CDTF">2015-02-11T13:26:49Z</dcterms:created>
  <dcterms:modified xsi:type="dcterms:W3CDTF">2015-02-11T15:00:38Z</dcterms:modified>
</cp:coreProperties>
</file>